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DieseArbeitsmappe" defaultThemeVersion="124226"/>
  <bookViews>
    <workbookView xWindow="240" yWindow="1032" windowWidth="15600" windowHeight="6336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G31" i="18" s="1"/>
  <c r="K53" i="18"/>
  <c r="E63" i="18"/>
  <c r="M63" i="18"/>
  <c r="G63" i="18"/>
  <c r="J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J21" i="18"/>
  <c r="M21" i="18"/>
  <c r="L21" i="18"/>
  <c r="K21" i="18"/>
  <c r="L31" i="18"/>
  <c r="K31" i="18"/>
  <c r="N31" i="18"/>
  <c r="F31" i="18"/>
  <c r="I31" i="18"/>
  <c r="H53" i="18"/>
  <c r="H63" i="18"/>
  <c r="D24" i="15"/>
  <c r="C23" i="15"/>
  <c r="J31" i="18" l="1"/>
  <c r="H31" i="18"/>
  <c r="H21" i="18"/>
  <c r="F21" i="18"/>
  <c r="M31" i="18"/>
  <c r="G21" i="18"/>
  <c r="E21" i="18" s="1"/>
  <c r="I21" i="18"/>
  <c r="D56" i="18"/>
  <c r="J55" i="18" s="1"/>
  <c r="E31" i="18"/>
  <c r="D66" i="18"/>
  <c r="K65" i="18" s="1"/>
  <c r="K55" i="18"/>
  <c r="G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55" i="18"/>
  <c r="E55" i="18" s="1"/>
  <c r="L65" i="18"/>
  <c r="I65" i="18"/>
  <c r="N65" i="18"/>
  <c r="H65" i="18"/>
  <c r="G6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S12" i="7"/>
  <c r="T12" i="7"/>
  <c r="U12" i="7"/>
  <c r="V12" i="7"/>
  <c r="W12" i="7"/>
  <c r="R12" i="7"/>
  <c r="X12" i="7" l="1"/>
  <c r="X21" i="7"/>
  <c r="X13" i="7"/>
  <c r="X11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4" i="7" s="1"/>
  <c r="H21" i="4"/>
  <c r="V24" i="7" s="1"/>
  <c r="G21" i="4"/>
  <c r="U24" i="7" s="1"/>
  <c r="F21" i="4"/>
  <c r="T24" i="7" s="1"/>
  <c r="E21" i="4"/>
  <c r="S24" i="7" s="1"/>
  <c r="D21" i="4"/>
  <c r="R24" i="7" s="1"/>
  <c r="M20" i="4"/>
  <c r="M19" i="4"/>
  <c r="M16" i="4"/>
  <c r="M18" i="4"/>
  <c r="M17" i="4"/>
  <c r="M15" i="4"/>
  <c r="M14" i="4"/>
  <c r="M13" i="4"/>
  <c r="M12" i="4"/>
  <c r="M11" i="4"/>
  <c r="X24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4" i="7" l="1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M13" i="7"/>
  <c r="I13" i="7"/>
  <c r="O12" i="7"/>
  <c r="K12" i="7"/>
  <c r="F13" i="7"/>
  <c r="L12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P13" i="7"/>
  <c r="L13" i="7"/>
  <c r="H13" i="7"/>
  <c r="N12" i="7"/>
  <c r="J12" i="7"/>
  <c r="M12" i="7"/>
  <c r="J13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O13" i="7"/>
  <c r="K13" i="7"/>
  <c r="I12" i="7"/>
  <c r="H12" i="7"/>
  <c r="M24" i="7"/>
  <c r="I24" i="7"/>
  <c r="O23" i="7"/>
  <c r="K23" i="7"/>
  <c r="F23" i="7"/>
  <c r="M22" i="7"/>
  <c r="I22" i="7"/>
  <c r="O21" i="7"/>
  <c r="K21" i="7"/>
  <c r="F21" i="7"/>
  <c r="M20" i="7"/>
  <c r="I20" i="7"/>
  <c r="O19" i="7"/>
  <c r="K19" i="7"/>
  <c r="F19" i="7"/>
  <c r="M18" i="7"/>
  <c r="I18" i="7"/>
  <c r="O17" i="7"/>
  <c r="K17" i="7"/>
  <c r="F17" i="7"/>
  <c r="M16" i="7"/>
  <c r="I16" i="7"/>
  <c r="O15" i="7"/>
  <c r="K15" i="7"/>
  <c r="F15" i="7"/>
  <c r="M14" i="7"/>
  <c r="I14" i="7"/>
  <c r="N13" i="7"/>
  <c r="P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<sst xmlns="http://schemas.openxmlformats.org/spreadsheetml/2006/main" count="1378" uniqueCount="683">
  <si>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</si>
  <si>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</si>
  <si>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</si>
  <si>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</si>
  <si>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</si>
  <si>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</si>
  <si>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</si>
  <si>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</si>
  <si>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</si>
  <si>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</si>
  <si>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</si>
  <si>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</si>
  <si>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</si>
  <si>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</si>
  <si>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</si>
  <si>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</si>
  <si>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</si>
  <si>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</si>
  <si>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</si>
  <si>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</si>
  <si>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</si>
  <si>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</si>
  <si>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</si>
  <si>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</si>
  <si>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</si>
  <si>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</si>
  <si>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</si>
  <si>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</si>
  <si>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</si>
  <si>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</si>
  <si>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</si>
  <si>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</si>
  <si>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</si>
  <si>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</si>
  <si>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</si>
  <si>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</si>
  <si>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</si>
  <si>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</si>
  <si>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</si>
  <si>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</si>
  <si>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</si>
  <si>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</si>
  <si>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</si>
  <si>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</si>
  <si>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</si>
  <si>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</si>
  <si>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</si>
  <si>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</si>
  <si>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</si>
  <si>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</si>
  <si>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</si>
  <si>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</si>
  <si>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</si>
  <si>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</si>
  <si>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</si>
  <si>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</si>
  <si>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</si>
  <si>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</si>
  <si>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</si>
  <si>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</si>
  <si>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</si>
  <si>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</si>
  <si>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</si>
  <si>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</si>
  <si>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</si>
  <si>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</si>
  <si>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</si>
  <si>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</si>
  <si>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</si>
  <si>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</si>
  <si>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</si>
  <si>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</si>
  <si>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</si>
  <si>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</si>
  <si>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</si>
  <si>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</si>
  <si>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</si>
  <si>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</si>
  <si>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</si>
  <si>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</si>
  <si>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</si>
  <si>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</si>
  <si>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</si>
  <si>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</si>
  <si>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</si>
  <si>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</si>
  <si>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</si>
  <si>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</si>
  <si>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</si>
  <si>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</si>
  <si>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</si>
  <si>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</si>
  <si>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</si>
  <si>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</si>
  <si>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</si>
  <si>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</si>
  <si>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</si>
  <si>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</si>
  <si>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</si>
  <si>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</si>
  <si>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</si>
  <si>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</si>
  <si>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</si>
  <si>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</si>
  <si>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</si>
  <si>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</si>
  <si>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</si>
  <si>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</si>
  <si>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</si>
  <si>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</si>
  <si>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</si>
  <si>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</si>
  <si>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</si>
  <si>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</si>
  <si>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</si>
  <si>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</si>
  <si>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</si>
  <si>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</si>
  <si>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</si>
  <si>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</si>
  <si>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</si>
  <si>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</si>
  <si>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</si>
  <si>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</si>
  <si>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</si>
  <si>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</si>
  <si>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</si>
  <si>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</si>
  <si>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</si>
  <si>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</si>
  <si>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</si>
  <si>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</si>
  <si>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</si>
  <si>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</si>
  <si>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</si>
  <si>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</si>
  <si>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</si>
  <si>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</si>
  <si>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</si>
  <si>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</si>
  <si>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</si>
  <si>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</si>
  <si>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</si>
  <si>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</si>
  <si>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</si>
  <si>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</si>
  <si>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</si>
  <si>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</si>
  <si>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</si>
  <si>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</si>
  <si>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</si>
  <si>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</si>
  <si>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</si>
  <si>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</si>
  <si>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</si>
  <si>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</si>
  <si>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</si>
  <si>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</si>
  <si>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</si>
  <si>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</si>
  <si>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</si>
  <si>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</si>
  <si>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</si>
  <si>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</si>
  <si>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</si>
  <si>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</si>
  <si>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</si>
  <si>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</si>
  <si>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</si>
  <si>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</si>
  <si>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</si>
  <si>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</si>
  <si>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</si>
  <si>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</si>
  <si>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</si>
  <si>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</si>
  <si>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</si>
  <si>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</si>
  <si>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</si>
  <si>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</si>
  <si>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</si>
  <si>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</si>
  <si>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</si>
  <si>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</si>
  <si>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</si>
  <si>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</si>
  <si>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</si>
  <si>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</si>
  <si>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</si>
  <si>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</si>
  <si>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</si>
  <si>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</si>
  <si>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</si>
  <si>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</si>
  <si>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</si>
  <si>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</si>
  <si>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</si>
  <si>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</si>
  <si>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</si>
  <si>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</si>
  <si>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</si>
  <si>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</si>
  <si>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</si>
  <si>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</si>
  <si>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</si>
  <si>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</si>
  <si>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</si>
  <si>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</si>
  <si>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</si>
  <si>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</si>
  <si>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</si>
  <si>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</si>
  <si>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</si>
  <si>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</si>
  <si>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</si>
  <si>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</si>
  <si>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</si>
  <si>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</si>
  <si>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</si>
  <si>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</si>
  <si>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</si>
  <si>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</si>
  <si>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</si>
  <si>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</si>
  <si>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</si>
  <si>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</si>
  <si>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</si>
  <si>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</si>
  <si>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</si>
  <si>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</si>
  <si>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</si>
  <si>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</si>
  <si>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</si>
  <si>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</si>
  <si>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</si>
  <si>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</si>
  <si>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</si>
  <si>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</si>
  <si>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</si>
  <si>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</si>
  <si>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</si>
  <si>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</si>
  <si>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</si>
  <si>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</si>
  <si>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</si>
  <si>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</si>
  <si>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</si>
  <si>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</si>
  <si>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</si>
  <si>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</si>
  <si>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</si>
  <si>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</si>
  <si>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</si>
  <si>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</si>
  <si>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</si>
  <si>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</si>
  <si>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</si>
  <si>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</si>
  <si>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</si>
  <si>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</si>
  <si>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</si>
  <si>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</si>
  <si>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</si>
  <si>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</si>
  <si>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</si>
  <si>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</si>
  <si>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</si>
  <si>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</si>
  <si>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</si>
  <si>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</si>
  <si>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</si>
  <si>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</si>
  <si>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</si>
  <si>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</si>
  <si>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</si>
  <si>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</si>
  <si>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</si>
  <si>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</si>
  <si>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</si>
  <si>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</si>
  <si>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</si>
  <si>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</si>
  <si>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</si>
  <si>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</si>
  <si>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</si>
  <si>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</si>
  <si>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</si>
  <si>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</si>
  <si>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</si>
  <si>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</si>
  <si>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</si>
  <si>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</si>
  <si>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</si>
  <si>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</si>
  <si>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</si>
  <si>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</si>
  <si>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</si>
  <si>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</si>
  <si>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</si>
  <si>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</si>
  <si>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</si>
  <si>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</si>
  <si>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</si>
  <si>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</si>
  <si>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</si>
  <si>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</si>
  <si>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</si>
  <si>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</si>
  <si>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</si>
  <si>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</si>
  <si>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</si>
  <si>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</si>
  <si>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</si>
  <si>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</si>
  <si>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</si>
  <si>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</si>
  <si>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</si>
  <si>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</si>
  <si>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</si>
  <si>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</si>
  <si>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</si>
  <si>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</si>
  <si>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</si>
  <si>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</si>
  <si>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</si>
  <si>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</si>
  <si>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</si>
  <si>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</si>
  <si>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</si>
  <si>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</si>
  <si>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</si>
  <si>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</si>
  <si>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</si>
  <si>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</si>
  <si>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</si>
  <si>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</si>
  <si>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</si>
  <si>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</si>
  <si>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</si>
  <si>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</si>
  <si>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</si>
  <si>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</si>
  <si>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</si>
  <si>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</si>
  <si>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</si>
  <si>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</si>
  <si>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</si>
  <si>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</si>
  <si>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</si>
  <si>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</si>
  <si>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</si>
  <si>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</si>
  <si>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</si>
  <si>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</si>
  <si>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</si>
  <si>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</si>
  <si>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</si>
  <si>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</si>
  <si>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</si>
  <si>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</si>
  <si>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</si>
  <si>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</si>
  <si>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</si>
  <si>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</si>
  <si>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</si>
  <si>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</si>
  <si>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</si>
  <si>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</si>
  <si>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</si>
  <si>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</si>
  <si>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</si>
  <si>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</si>
  <si>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</si>
  <si>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</si>
  <si>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</si>
  <si>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</si>
  <si>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</si>
  <si>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</si>
  <si>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</si>
  <si>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</si>
  <si>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</si>
  <si>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</si>
  <si>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</si>
  <si>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</si>
  <si>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</si>
  <si>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</si>
  <si>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</si>
  <si>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</si>
  <si>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</si>
  <si>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</si>
  <si>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</si>
  <si>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</si>
  <si>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</si>
  <si>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</si>
  <si>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</si>
  <si>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</si>
  <si>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</si>
  <si>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</si>
  <si>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</si>
  <si>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</si>
  <si>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</si>
  <si>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</si>
  <si>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</si>
  <si>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</si>
  <si>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</si>
  <si>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</si>
  <si>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</si>
  <si>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</si>
  <si>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</si>
  <si>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</si>
  <si>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</si>
  <si>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</si>
  <si>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</si>
  <si>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</si>
  <si>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</si>
  <si>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</si>
  <si>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</si>
  <si>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</si>
  <si>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</si>
  <si>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</si>
  <si>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</si>
  <si>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</si>
  <si>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</si>
  <si>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</si>
  <si>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</si>
  <si>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</si>
  <si>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</si>
  <si>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</si>
  <si>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</si>
  <si>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</si>
  <si>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</si>
  <si>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</si>
  <si>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</si>
  <si>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</si>
  <si>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</si>
  <si>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</si>
  <si>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</si>
  <si>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</si>
  <si>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</si>
  <si>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</si>
  <si>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</si>
  <si>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</si>
  <si>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</si>
  <si>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</si>
  <si>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</si>
  <si>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</si>
  <si>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</si>
  <si>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</si>
  <si>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</si>
  <si>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</si>
  <si>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</si>
  <si>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</si>
  <si>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</si>
  <si>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</si>
  <si>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</si>
  <si>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</si>
  <si>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</si>
  <si>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</si>
  <si>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</si>
  <si>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</si>
  <si>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</si>
  <si>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</si>
  <si>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</si>
  <si>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</si>
  <si>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</si>
  <si>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</si>
  <si>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</si>
  <si>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</si>
  <si>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</si>
  <si>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</si>
  <si>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</si>
  <si>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</si>
  <si>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</si>
  <si>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</si>
  <si>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</si>
  <si>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</si>
  <si>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</si>
  <si>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</si>
  <si>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</si>
  <si>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</si>
  <si>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</si>
  <si>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</si>
  <si>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</si>
  <si>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</si>
  <si>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</si>
  <si>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</si>
  <si>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</si>
  <si>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</si>
  <si>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</si>
  <si>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</si>
  <si>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</si>
  <si>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</si>
  <si>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</si>
  <si>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</si>
  <si>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</si>
  <si>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</si>
  <si>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</si>
  <si>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</si>
  <si>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</si>
  <si>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</si>
  <si>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</si>
  <si>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</si>
  <si>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</si>
  <si>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</si>
  <si>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</si>
  <si>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</si>
  <si>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</si>
  <si>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</si>
  <si>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</si>
  <si>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</si>
  <si>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</si>
  <si>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</si>
  <si>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</si>
  <si>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</si>
  <si>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</si>
  <si>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</si>
  <si>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</si>
  <si>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</si>
  <si>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</si>
  <si>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</si>
  <si>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</si>
  <si>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</si>
  <si>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</si>
  <si>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</si>
  <si>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</si>
  <si>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</si>
  <si>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</si>
  <si>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</si>
  <si>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</si>
  <si>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</si>
  <si>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</si>
  <si>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</si>
  <si>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</si>
  <si>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</si>
  <si>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</si>
  <si>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</si>
  <si>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</si>
  <si>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</si>
  <si>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</si>
  <si>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</si>
  <si>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</si>
  <si>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</si>
  <si>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</si>
  <si>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</si>
  <si>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</si>
  <si>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</si>
  <si>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</si>
  <si>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</si>
  <si>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</si>
  <si>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</si>
  <si>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</si>
  <si>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</si>
  <si>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</si>
  <si>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</si>
  <si>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</si>
  <si>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</si>
  <si>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</si>
  <si>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</si>
  <si>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</si>
  <si>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</si>
  <si>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</si>
  <si>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</si>
  <si>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</si>
  <si>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</si>
  <si>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</si>
  <si>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</si>
  <si>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</si>
  <si>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</si>
  <si>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</si>
  <si>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</si>
  <si>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</si>
  <si>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</si>
  <si>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</si>
  <si>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</si>
  <si>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</si>
  <si>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</si>
  <si>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</si>
  <si>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</si>
  <si>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</si>
  <si>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</si>
  <si>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</si>
  <si>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</si>
  <si>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</si>
  <si>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</si>
  <si>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</si>
  <si>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</si>
  <si>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</si>
  <si>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</si>
  <si>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</si>
  <si>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</si>
  <si>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</si>
  <si>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</si>
  <si>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</si>
  <si>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</si>
  <si>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</si>
  <si>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</si>
  <si>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</si>
  <si>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</si>
  <si>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</si>
  <si>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</si>
  <si>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</si>
  <si>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</si>
  <si>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</si>
  <si>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</si>
  <si>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</si>
  <si>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</si>
  <si>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</si>
  <si>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</si>
  <si>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</si>
  <si>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</si>
  <si>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</si>
  <si>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</si>
  <si>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</si>
  <si>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</si>
  <si>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</si>
  <si>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</si>
  <si>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</si>
  <si>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</si>
  <si>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</si>
  <si>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</si>
  <si>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</si>
  <si>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</si>
  <si>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</si>
  <si>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</si>
  <si>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</si>
  <si>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</si>
  <si>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</si>
  <si>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</si>
  <si>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</si>
  <si>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</si>
  <si>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</si>
  <si>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</si>
  <si>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</si>
  <si>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</si>
  <si>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</si>
  <si>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</si>
  <si>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</si>
  <si>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</si>
  <si>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</si>
  <si>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</si>
  <si>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</si>
  <si>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</si>
  <si>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</si>
  <si>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</si>
  <si>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</si>
  <si>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</si>
  <si>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</si>
  <si>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</si>
  <si>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</si>
  <si>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</si>
  <si>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</si>
  <si>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</si>
  <si>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</si>
  <si>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</si>
  <si>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</si>
  <si>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</si>
  <si>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</si>
  <si>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Städtische Werke Borna Netz GmbH</t>
  </si>
  <si>
    <t>9870026500008</t>
  </si>
  <si>
    <t>Am Wilhelmschacht 20</t>
  </si>
  <si>
    <t>Borna</t>
  </si>
  <si>
    <t>A/V/E GmbH</t>
  </si>
  <si>
    <t>&lt;EDM-NETZ@ave-online.de&gt;</t>
  </si>
  <si>
    <t>Stadtgebiet Borna</t>
  </si>
  <si>
    <t>GASPOOLNH7002651</t>
  </si>
  <si>
    <t>SWB Netz GmbH</t>
  </si>
  <si>
    <t>Medodat GmbH ZT5</t>
  </si>
  <si>
    <t>Raupenhain</t>
  </si>
  <si>
    <t>G5.26</t>
  </si>
  <si>
    <t>MK4</t>
  </si>
  <si>
    <t>DE_GMK04</t>
  </si>
  <si>
    <t>DE_GPD04</t>
  </si>
  <si>
    <t>DE_GHA04</t>
  </si>
  <si>
    <t>DE_GBD04</t>
  </si>
  <si>
    <t>DE_GKO04</t>
  </si>
  <si>
    <t>DE_GBH04</t>
  </si>
  <si>
    <t>DE_GGA04</t>
  </si>
  <si>
    <t>DE_GBA04</t>
  </si>
  <si>
    <t>DE_GWA04</t>
  </si>
  <si>
    <t>DE_GGB04</t>
  </si>
  <si>
    <t>DE_GMF04</t>
  </si>
  <si>
    <t>HK3</t>
  </si>
  <si>
    <t>0345/1324/1518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</si>
</sst>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30" sqref="C30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653</v>
      </c>
    </row>
    <row r="8" spans="2:7" s="8" customFormat="1">
      <c r="B8" s="8" t="s">
        <v>656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654</v>
      </c>
    </row>
    <row r="12" spans="2:7" s="8" customFormat="1">
      <c r="B12" s="8" t="s">
        <v>497</v>
      </c>
    </row>
    <row r="13" spans="2:7" s="8" customFormat="1">
      <c r="B13" s="8" t="s">
        <v>655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42248</v>
      </c>
      <c r="E29" s="8"/>
      <c r="F29" s="8"/>
      <c r="G29" s="8"/>
      <c r="H29" s="8"/>
    </row>
    <row r="30" spans="2:12">
      <c r="B30" s="21" t="s">
        <v>348</v>
      </c>
      <c r="C30" s="327" t="s">
        <v>646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16" zoomScale="80" zoomScaleNormal="80" workbookViewId="0">
      <selection activeCell="D23" sqref="D23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49.1093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650</v>
      </c>
      <c r="D4" s="27">
        <v>42207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649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4552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682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396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Stadtgebiet Borna</v>
      </c>
      <c r="E28" s="38"/>
      <c r="F28" s="11"/>
      <c r="G28" s="2"/>
    </row>
    <row r="29" spans="1:15">
      <c r="B29" s="15"/>
      <c r="C29" s="22" t="s">
        <v>396</v>
      </c>
      <c r="D29" s="45" t="s">
        <v>663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420</v>
      </c>
      <c r="D31" s="46"/>
      <c r="E31" s="40"/>
      <c r="F31" s="47"/>
      <c r="G31" s="2"/>
    </row>
    <row r="32" spans="1:15">
      <c r="B32" s="15"/>
      <c r="C32" s="22" t="s">
        <v>421</v>
      </c>
      <c r="D32" s="46"/>
      <c r="E32" s="40"/>
      <c r="F32" s="47"/>
      <c r="G32" s="2"/>
    </row>
    <row r="33" spans="2:7">
      <c r="B33" s="15"/>
      <c r="C33" s="22" t="s">
        <v>422</v>
      </c>
      <c r="D33" s="45"/>
      <c r="E33" s="40"/>
      <c r="F33" s="47"/>
      <c r="G33" s="2"/>
    </row>
    <row r="34" spans="2:7">
      <c r="B34" s="15"/>
      <c r="C34" s="22" t="s">
        <v>423</v>
      </c>
      <c r="D34" s="46"/>
      <c r="E34" s="40"/>
      <c r="F34" s="47"/>
      <c r="G34" s="2"/>
    </row>
    <row r="35" spans="2:7">
      <c r="B35" s="15"/>
      <c r="C35" s="22" t="s">
        <v>424</v>
      </c>
      <c r="D35" s="46"/>
      <c r="E35" s="40"/>
      <c r="F35" s="47"/>
      <c r="G35" s="2"/>
    </row>
    <row r="36" spans="2:7">
      <c r="B36" s="15"/>
      <c r="C36" s="22" t="s">
        <v>425</v>
      </c>
      <c r="D36" s="46"/>
      <c r="E36" s="40"/>
      <c r="F36" s="47"/>
      <c r="G36" s="2"/>
    </row>
    <row r="37" spans="2:7">
      <c r="B37" s="15"/>
      <c r="C37" s="22" t="s">
        <v>426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9" zoomScale="80" zoomScaleNormal="80" workbookViewId="0">
      <selection activeCell="E35" sqref="E35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269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Städtische Werke Borna Netz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Stadtgebiet Borna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9870026500008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611</v>
      </c>
      <c r="D13" s="33" t="s">
        <v>612</v>
      </c>
      <c r="E13" s="15"/>
      <c r="H13" s="271" t="s">
        <v>612</v>
      </c>
      <c r="I13" s="271" t="s">
        <v>613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664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571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609</v>
      </c>
      <c r="D22" s="49" t="s">
        <v>605</v>
      </c>
      <c r="E22" s="15"/>
      <c r="H22" s="267" t="s">
        <v>605</v>
      </c>
      <c r="I22" s="267" t="s">
        <v>606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607</v>
      </c>
      <c r="E23" s="15"/>
      <c r="H23" s="267" t="s">
        <v>608</v>
      </c>
      <c r="I23" s="8" t="s">
        <v>604</v>
      </c>
      <c r="J23" s="8"/>
      <c r="K23" s="8"/>
      <c r="L23" s="268"/>
    </row>
    <row r="24" spans="2:16" ht="15" customHeight="1">
      <c r="B24" s="22"/>
      <c r="C24" s="24" t="s">
        <v>610</v>
      </c>
      <c r="D24" s="24" t="str">
        <f>IF(D22=$H$22,L24,IF(D23=$H$24,M24,N24))</f>
        <v>=&gt;  Q(D) = KW  x  h(T, SLP-Typ)  x  F(WT)</v>
      </c>
      <c r="E24" s="15"/>
      <c r="H24" s="267" t="s">
        <v>607</v>
      </c>
      <c r="I24" s="267" t="s">
        <v>614</v>
      </c>
      <c r="J24" s="8"/>
      <c r="K24" s="8"/>
      <c r="L24" s="270" t="s">
        <v>615</v>
      </c>
      <c r="M24" s="270" t="s">
        <v>617</v>
      </c>
      <c r="N24" s="270" t="s">
        <v>616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574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618</v>
      </c>
      <c r="D27" s="42" t="s">
        <v>619</v>
      </c>
      <c r="E27" s="15"/>
      <c r="H27" s="297" t="s">
        <v>619</v>
      </c>
      <c r="I27" s="269" t="s">
        <v>620</v>
      </c>
      <c r="J27" s="269" t="s">
        <v>621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622</v>
      </c>
      <c r="I28" s="270" t="s">
        <v>623</v>
      </c>
      <c r="J28" s="270" t="s">
        <v>624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625</v>
      </c>
      <c r="I29" s="270" t="s">
        <v>626</v>
      </c>
      <c r="J29" s="270" t="s">
        <v>627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573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628</v>
      </c>
      <c r="I32" s="270" t="s">
        <v>629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630</v>
      </c>
      <c r="I33" s="267" t="s">
        <v>625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545</v>
      </c>
      <c r="C35" s="24" t="s">
        <v>494</v>
      </c>
      <c r="D35" s="42">
        <v>15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546</v>
      </c>
      <c r="C37" s="5" t="s">
        <v>366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547</v>
      </c>
      <c r="C40" s="5" t="s">
        <v>367</v>
      </c>
      <c r="D40" s="36">
        <v>500</v>
      </c>
      <c r="E40" s="15" t="s">
        <v>537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536</v>
      </c>
    </row>
    <row r="44" spans="2:39" ht="18" customHeight="1">
      <c r="C44" s="3" t="s">
        <v>538</v>
      </c>
    </row>
    <row r="45" spans="2:39" ht="18" customHeight="1">
      <c r="C45" s="3"/>
    </row>
    <row r="46" spans="2:39" ht="15" customHeight="1">
      <c r="B46" s="22" t="s">
        <v>548</v>
      </c>
      <c r="C46" s="60" t="s">
        <v>572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582</v>
      </c>
      <c r="D48" s="45" t="s">
        <v>665</v>
      </c>
    </row>
    <row r="49" spans="3:4" ht="18" customHeight="1">
      <c r="C49" s="22" t="s">
        <v>583</v>
      </c>
      <c r="D49" s="45"/>
    </row>
    <row r="50" spans="3:4" ht="18" customHeight="1">
      <c r="C50" s="22" t="s">
        <v>584</v>
      </c>
      <c r="D50" s="45"/>
    </row>
    <row r="51" spans="3:4" ht="18" customHeight="1">
      <c r="C51" s="22" t="s">
        <v>585</v>
      </c>
      <c r="D51" s="45"/>
    </row>
    <row r="52" spans="3:4" ht="18" customHeight="1">
      <c r="C52" s="22" t="s">
        <v>586</v>
      </c>
      <c r="D52" s="45"/>
    </row>
    <row r="53" spans="3:4" ht="18" customHeight="1">
      <c r="C53" s="22" t="s">
        <v>587</v>
      </c>
      <c r="D53" s="45"/>
    </row>
    <row r="54" spans="3:4" ht="18" customHeight="1">
      <c r="C54" s="22" t="s">
        <v>588</v>
      </c>
      <c r="D54" s="45"/>
    </row>
    <row r="55" spans="3:4" ht="18" customHeight="1">
      <c r="C55" s="22" t="s">
        <v>589</v>
      </c>
      <c r="D55" s="45"/>
    </row>
    <row r="56" spans="3:4" ht="18" customHeight="1">
      <c r="C56" s="22" t="s">
        <v>590</v>
      </c>
      <c r="D56" s="45"/>
    </row>
    <row r="57" spans="3:4" ht="18" customHeight="1">
      <c r="C57" s="22" t="s">
        <v>591</v>
      </c>
      <c r="D57" s="45"/>
    </row>
    <row r="58" spans="3:4" ht="18" customHeight="1">
      <c r="C58" s="22" t="s">
        <v>592</v>
      </c>
      <c r="D58" s="45"/>
    </row>
    <row r="59" spans="3:4" ht="18" customHeight="1">
      <c r="C59" s="22" t="s">
        <v>593</v>
      </c>
      <c r="D59" s="45"/>
    </row>
    <row r="60" spans="3:4" ht="18" customHeight="1">
      <c r="C60" s="22" t="s">
        <v>594</v>
      </c>
      <c r="D60" s="45"/>
    </row>
    <row r="61" spans="3:4" ht="18" customHeight="1">
      <c r="C61" s="22" t="s">
        <v>595</v>
      </c>
      <c r="D61" s="45"/>
    </row>
    <row r="62" spans="3:4" ht="18" customHeight="1">
      <c r="C62" s="22" t="s">
        <v>596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5" zoomScale="70" zoomScaleNormal="70" workbookViewId="0">
      <selection activeCell="I9" sqref="I9"/>
    </sheetView>
  </sheetViews>
  <sheetFormatPr baseColWidth="10" defaultColWidth="0" defaultRowHeight="14.4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Städtische Werke Borna Netz GmbH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Stadtgebiet Borna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9870026500008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1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#01'!F10)</f>
        <v>SWB Netz GmbH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3" t="s">
        <v>580</v>
      </c>
      <c r="D13" s="343"/>
      <c r="E13" s="343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4" t="s">
        <v>388</v>
      </c>
      <c r="D15" s="344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666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666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Medodat GmbH ZT5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667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668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6">
      <c r="B39" s="191"/>
      <c r="C39" s="195" t="s">
        <v>350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Medodat GmbH ZT5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Raupenhain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G5.26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529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5" t="s">
        <v>576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7" hidden="1" customWidth="1"/>
    <col min="19" max="19" width="13.44140625" style="207" hidden="1" customWidth="1"/>
    <col min="20" max="20" width="23.5546875" style="207" hidden="1" customWidth="1"/>
    <col min="21" max="21" width="5.44140625" style="207" hidden="1" customWidth="1"/>
    <col min="22" max="22" width="5" style="207" hidden="1" customWidth="1"/>
    <col min="23" max="23" width="5.33203125" style="207" hidden="1" customWidth="1"/>
    <col min="24" max="24" width="5" style="207" hidden="1" customWidth="1"/>
    <col min="25" max="25" width="8.109375" style="207" hidden="1" customWidth="1"/>
    <col min="26" max="26" width="11.6640625" style="207" hidden="1" customWidth="1"/>
    <col min="27" max="27" width="8.88671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0" t="s">
        <v>540</v>
      </c>
    </row>
    <row r="3" spans="2:56" ht="15" customHeight="1">
      <c r="B3" s="170"/>
    </row>
    <row r="4" spans="2:56" ht="14.4">
      <c r="B4" s="129"/>
      <c r="C4" s="56" t="s">
        <v>445</v>
      </c>
      <c r="D4" s="57"/>
      <c r="E4" s="330" t="str">
        <f>Netzbetreiber!$D$9</f>
        <v>Städtische Werke Borna Netz GmbH</v>
      </c>
      <c r="F4" s="129"/>
      <c r="M4" s="129"/>
      <c r="N4" s="129"/>
      <c r="O4" s="129"/>
    </row>
    <row r="5" spans="2:56" ht="14.4">
      <c r="B5" s="129"/>
      <c r="C5" s="56" t="s">
        <v>444</v>
      </c>
      <c r="D5" s="57"/>
      <c r="E5" s="58" t="str">
        <f>Netzbetreiber!$D$28</f>
        <v>Stadtgebiet Borna</v>
      </c>
      <c r="F5" s="129"/>
      <c r="G5" s="129"/>
      <c r="H5" s="129"/>
      <c r="M5" s="129"/>
      <c r="N5" s="129"/>
      <c r="O5" s="129"/>
    </row>
    <row r="6" spans="2:56" ht="14.4">
      <c r="B6" s="129"/>
      <c r="C6" s="60" t="s">
        <v>486</v>
      </c>
      <c r="D6" s="57"/>
      <c r="E6" s="329" t="str">
        <f>Netzbetreiber!$D$11</f>
        <v>9870026500008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 ht="14.4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 ht="14.4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 ht="14.4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 ht="14.4">
      <c r="B10" s="129"/>
      <c r="C10" s="56" t="s">
        <v>581</v>
      </c>
      <c r="D10" s="129"/>
      <c r="E10" s="129"/>
      <c r="F10" s="49">
        <v>2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 ht="14.4">
      <c r="B11" s="129"/>
      <c r="C11" s="56" t="s">
        <v>599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 ht="14.4"/>
    <row r="13" spans="2:56" ht="18" customHeight="1">
      <c r="B13" s="129"/>
      <c r="C13" s="343" t="s">
        <v>580</v>
      </c>
      <c r="D13" s="343"/>
      <c r="E13" s="343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4" t="s">
        <v>448</v>
      </c>
      <c r="D14" s="344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4" t="s">
        <v>388</v>
      </c>
      <c r="D15" s="344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524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 ht="14.4">
      <c r="B18" s="129"/>
      <c r="C18" s="56" t="s">
        <v>520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4">
      <c r="B21" s="181"/>
      <c r="C21" s="182" t="s">
        <v>522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4">
      <c r="B22" s="181"/>
      <c r="C22" s="182" t="s">
        <v>533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4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4">
      <c r="B24" s="181"/>
      <c r="C24" s="185" t="s">
        <v>517</v>
      </c>
      <c r="D24" s="186"/>
      <c r="E24" s="155" t="s">
        <v>577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4">
      <c r="B25" s="181"/>
      <c r="C25" s="185" t="s">
        <v>511</v>
      </c>
      <c r="D25" s="186"/>
      <c r="E25" s="159" t="s">
        <v>364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4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4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4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4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4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4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4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4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4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4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 ht="14.4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6">
      <c r="B39" s="191"/>
      <c r="C39" s="195" t="s">
        <v>350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4.4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 ht="14.4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 ht="14.4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 ht="14.4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 ht="14.4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 ht="14.4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 ht="14.4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 ht="14.4">
      <c r="B47" s="191"/>
      <c r="C47" s="198" t="s">
        <v>349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 ht="14.4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4.4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 ht="14.4">
      <c r="B52" s="129"/>
      <c r="C52" s="56" t="s">
        <v>539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 ht="14.4">
      <c r="B55" s="181"/>
      <c r="C55" s="182" t="s">
        <v>522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 ht="14.4">
      <c r="B56" s="181"/>
      <c r="C56" s="182" t="s">
        <v>533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 ht="14.4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 ht="14.4">
      <c r="B58" s="181"/>
      <c r="C58" s="185" t="s">
        <v>517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 ht="14.4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 ht="14.4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 ht="14.4"/>
    <row r="62" spans="2:28" ht="14.4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 ht="14.4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 ht="14.4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 ht="14.4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 ht="14.4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 ht="14.4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 ht="14.4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 ht="14.4"/>
    <row r="72" spans="2:15" ht="15.75" customHeight="1">
      <c r="C72" s="345" t="s">
        <v>576</v>
      </c>
      <c r="D72" s="345"/>
      <c r="E72" s="345"/>
      <c r="F72" s="345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X32" sqref="X32"/>
    </sheetView>
  </sheetViews>
  <sheetFormatPr baseColWidth="10" defaultColWidth="0" defaultRowHeight="14.4" zeroHeight="1"/>
  <cols>
    <col min="1" max="1" width="2.88671875" style="127" customWidth="1"/>
    <col min="2" max="2" width="8" style="127" customWidth="1"/>
    <col min="3" max="3" width="37.44140625" style="127" customWidth="1"/>
    <col min="4" max="4" width="10.6640625" style="127" customWidth="1"/>
    <col min="5" max="6" width="11.44140625" style="127" customWidth="1"/>
    <col min="8" max="8" width="12.6640625" style="127" customWidth="1"/>
    <col min="9" max="9" width="15.44140625" style="127" customWidth="1"/>
    <col min="10" max="11" width="12.6640625" style="127" customWidth="1"/>
    <col min="12" max="12" width="11.44140625" style="127" customWidth="1"/>
    <col min="13" max="16" width="12.6640625" style="127" customWidth="1"/>
    <col min="17" max="17" width="14.109375" style="127" customWidth="1"/>
    <col min="18" max="24" width="11.44140625" style="127" customWidth="1"/>
    <col min="25" max="25" width="20.109375" style="127" customWidth="1"/>
    <col min="26" max="26" width="11.44140625" style="127" customWidth="1"/>
    <col min="27" max="16384" width="11.44140625" style="127" hidden="1"/>
  </cols>
  <sheetData>
    <row r="1" spans="2:26" ht="75" customHeight="1" thickBot="1"/>
    <row r="2" spans="2:26" ht="23.4">
      <c r="B2" s="128" t="s">
        <v>365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370</v>
      </c>
      <c r="D5" s="54" t="str">
        <f>Netzbetreiber!$D$9</f>
        <v>Städtische Werke Borna Netz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338</v>
      </c>
      <c r="D6" s="54" t="str">
        <f>Netzbetreiber!$D$28</f>
        <v>Stadtgebiet Borna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9870026500008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494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3.8" thickBot="1">
      <c r="B10" s="133" t="s">
        <v>248</v>
      </c>
      <c r="C10" s="134" t="s">
        <v>493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631</v>
      </c>
      <c r="M10" s="149" t="s">
        <v>640</v>
      </c>
      <c r="N10" s="150" t="s">
        <v>641</v>
      </c>
      <c r="O10" s="150" t="s">
        <v>642</v>
      </c>
      <c r="P10" s="151" t="s">
        <v>643</v>
      </c>
      <c r="Q10" s="145" t="s">
        <v>632</v>
      </c>
      <c r="R10" s="135" t="s">
        <v>633</v>
      </c>
      <c r="S10" s="136" t="s">
        <v>634</v>
      </c>
      <c r="T10" s="136" t="s">
        <v>635</v>
      </c>
      <c r="U10" s="136" t="s">
        <v>636</v>
      </c>
      <c r="V10" s="136" t="s">
        <v>637</v>
      </c>
      <c r="W10" s="136" t="s">
        <v>638</v>
      </c>
      <c r="X10" s="137" t="s">
        <v>639</v>
      </c>
      <c r="Y10" s="294" t="s">
        <v>644</v>
      </c>
    </row>
    <row r="11" spans="2:26" ht="15" thickBot="1">
      <c r="B11" s="138" t="s">
        <v>495</v>
      </c>
      <c r="C11" s="139" t="s">
        <v>506</v>
      </c>
      <c r="D11" s="293" t="s">
        <v>247</v>
      </c>
      <c r="E11" s="163" t="s">
        <v>513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Stadtgebiet Borna</v>
      </c>
      <c r="D12" s="62" t="s">
        <v>247</v>
      </c>
      <c r="E12" s="165" t="s">
        <v>41</v>
      </c>
      <c r="F12" s="342" t="s">
        <v>308</v>
      </c>
      <c r="H12" s="273">
        <f>ROUND(VLOOKUP($E12,'BDEW-Standard'!$B$3:$M$158,H$9,0),7)</f>
        <v>3.1764404000000002</v>
      </c>
      <c r="I12" s="273">
        <f>ROUND(VLOOKUP($E12,'BDEW-Standard'!$B$3:$M$158,I$9,0),7)</f>
        <v>-37.410583199999998</v>
      </c>
      <c r="J12" s="273">
        <f>ROUND(VLOOKUP($E12,'BDEW-Standard'!$B$3:$M$158,J$9,0),7)</f>
        <v>6.1622336000000004</v>
      </c>
      <c r="K12" s="273">
        <f>ROUND(VLOOKUP($E12,'BDEW-Standard'!$B$3:$M$158,K$9,0),7)</f>
        <v>8.9360599999999998E-2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4" si="1">($H12/(1+($I12/($Q$9-$L12))^$J12)+$K12)+MAX($M12*$Q$9+$N12,$O12*$Q$9+$P12)</f>
        <v>0.96716323288062622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Stadtgebiet Borna</v>
      </c>
      <c r="D13" s="62" t="s">
        <v>247</v>
      </c>
      <c r="E13" s="165" t="s">
        <v>49</v>
      </c>
      <c r="F13" s="296" t="str">
        <f>VLOOKUP($E13,'BDEW-Standard'!$B$3:$M$158,F$9,0)</f>
        <v>S24</v>
      </c>
      <c r="H13" s="273">
        <f>ROUND(VLOOKUP($E13,'BDEW-Standard'!$B$3:$M$158,H$9,0),7)</f>
        <v>2.5078170000000002</v>
      </c>
      <c r="I13" s="273">
        <f>ROUND(VLOOKUP($E13,'BDEW-Standard'!$B$3:$M$158,I$9,0),7)</f>
        <v>-35.036736300000001</v>
      </c>
      <c r="J13" s="273">
        <f>ROUND(VLOOKUP($E13,'BDEW-Standard'!$B$3:$M$158,J$9,0),7)</f>
        <v>6.2430158999999996</v>
      </c>
      <c r="K13" s="273">
        <f>ROUND(VLOOKUP($E13,'BDEW-Standard'!$B$3:$M$158,K$9,0),7)</f>
        <v>0.120641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1.0288731326442526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4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Stadtgebiet Borna</v>
      </c>
      <c r="D14" s="62" t="s">
        <v>247</v>
      </c>
      <c r="E14" s="165" t="s">
        <v>670</v>
      </c>
      <c r="F14" s="342" t="s">
        <v>669</v>
      </c>
      <c r="H14" s="273">
        <f>ROUND(VLOOKUP($E14,'BDEW-Standard'!$B$3:$M$158,H$9,0),7)</f>
        <v>3.1177248</v>
      </c>
      <c r="I14" s="273">
        <f>ROUND(VLOOKUP($E14,'BDEW-Standard'!$B$3:$M$158,I$9,0),7)</f>
        <v>-35.871506199999999</v>
      </c>
      <c r="J14" s="273">
        <f>ROUND(VLOOKUP($E14,'BDEW-Standard'!$B$3:$M$158,J$9,0),7)</f>
        <v>7.5186828999999999</v>
      </c>
      <c r="K14" s="273">
        <f>ROUND(VLOOKUP($E14,'BDEW-Standard'!$B$3:$M$158,K$9,0),7)</f>
        <v>3.4330100000000002E-2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0.9622064996731321</v>
      </c>
      <c r="R14" s="274">
        <f>ROUND(VLOOKUP(MID($E14,4,3),'Wochentag F(WT)'!$B$7:$J$22,R$9,0),4)</f>
        <v>1.0699000000000001</v>
      </c>
      <c r="S14" s="274">
        <f>ROUND(VLOOKUP(MID($E14,4,3),'Wochentag F(WT)'!$B$7:$J$22,S$9,0),4)</f>
        <v>1.0365</v>
      </c>
      <c r="T14" s="274">
        <f>ROUND(VLOOKUP(MID($E14,4,3),'Wochentag F(WT)'!$B$7:$J$22,T$9,0),4)</f>
        <v>0.99329999999999996</v>
      </c>
      <c r="U14" s="274">
        <f>ROUND(VLOOKUP(MID($E14,4,3),'Wochentag F(WT)'!$B$7:$J$22,U$9,0),4)</f>
        <v>0.99480000000000002</v>
      </c>
      <c r="V14" s="274">
        <f>ROUND(VLOOKUP(MID($E14,4,3),'Wochentag F(WT)'!$B$7:$J$22,V$9,0),4)</f>
        <v>1.0659000000000001</v>
      </c>
      <c r="W14" s="274">
        <f>ROUND(VLOOKUP(MID($E14,4,3),'Wochentag F(WT)'!$B$7:$J$22,W$9,0),4)</f>
        <v>0.93620000000000003</v>
      </c>
      <c r="X14" s="275">
        <f t="shared" si="2"/>
        <v>0.90339999999999954</v>
      </c>
      <c r="Y14" s="292"/>
      <c r="Z14" s="210"/>
    </row>
    <row r="15" spans="2:26" s="142" customFormat="1">
      <c r="B15" s="143">
        <v>4</v>
      </c>
      <c r="C15" s="144" t="str">
        <f t="shared" si="0"/>
        <v>Stadtgebiet Borna</v>
      </c>
      <c r="D15" s="62" t="s">
        <v>247</v>
      </c>
      <c r="E15" s="165" t="s">
        <v>671</v>
      </c>
      <c r="F15" s="296" t="str">
        <f>VLOOKUP($E15,'BDEW-Standard'!$B$3:$M$158,F$9,0)</f>
        <v>PD4</v>
      </c>
      <c r="H15" s="273">
        <f>ROUND(VLOOKUP($E15,'BDEW-Standard'!$B$3:$M$158,H$9,0),7)</f>
        <v>3.85</v>
      </c>
      <c r="I15" s="273">
        <f>ROUND(VLOOKUP($E15,'BDEW-Standard'!$B$3:$M$158,I$9,0),7)</f>
        <v>-37</v>
      </c>
      <c r="J15" s="273">
        <f>ROUND(VLOOKUP($E15,'BDEW-Standard'!$B$3:$M$158,J$9,0),7)</f>
        <v>10.2405021</v>
      </c>
      <c r="K15" s="273">
        <f>ROUND(VLOOKUP($E15,'BDEW-Standard'!$B$3:$M$158,K$9,0),7)</f>
        <v>4.6924300000000002E-2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0.75691065279879233</v>
      </c>
      <c r="R15" s="274">
        <f>ROUND(VLOOKUP(MID($E15,4,3),'Wochentag F(WT)'!$B$7:$J$22,R$9,0),4)</f>
        <v>1.0214000000000001</v>
      </c>
      <c r="S15" s="274">
        <f>ROUND(VLOOKUP(MID($E15,4,3),'Wochentag F(WT)'!$B$7:$J$22,S$9,0),4)</f>
        <v>1.0866</v>
      </c>
      <c r="T15" s="274">
        <f>ROUND(VLOOKUP(MID($E15,4,3),'Wochentag F(WT)'!$B$7:$J$22,T$9,0),4)</f>
        <v>1.0720000000000001</v>
      </c>
      <c r="U15" s="274">
        <f>ROUND(VLOOKUP(MID($E15,4,3),'Wochentag F(WT)'!$B$7:$J$22,U$9,0),4)</f>
        <v>1.0557000000000001</v>
      </c>
      <c r="V15" s="274">
        <f>ROUND(VLOOKUP(MID($E15,4,3),'Wochentag F(WT)'!$B$7:$J$22,V$9,0),4)</f>
        <v>1.0117</v>
      </c>
      <c r="W15" s="274">
        <f>ROUND(VLOOKUP(MID($E15,4,3),'Wochentag F(WT)'!$B$7:$J$22,W$9,0),4)</f>
        <v>0.90010000000000001</v>
      </c>
      <c r="X15" s="275">
        <f t="shared" si="2"/>
        <v>0.85249999999999915</v>
      </c>
      <c r="Y15" s="292"/>
      <c r="Z15" s="210"/>
    </row>
    <row r="16" spans="2:26" s="142" customFormat="1">
      <c r="B16" s="143">
        <v>5</v>
      </c>
      <c r="C16" s="144" t="str">
        <f t="shared" si="0"/>
        <v>Stadtgebiet Borna</v>
      </c>
      <c r="D16" s="62" t="s">
        <v>247</v>
      </c>
      <c r="E16" s="165" t="s">
        <v>672</v>
      </c>
      <c r="F16" s="296" t="str">
        <f>VLOOKUP($E16,'BDEW-Standard'!$B$3:$M$158,F$9,0)</f>
        <v>HA4</v>
      </c>
      <c r="H16" s="273">
        <f>ROUND(VLOOKUP($E16,'BDEW-Standard'!$B$3:$M$158,H$9,0),7)</f>
        <v>4.0196902000000003</v>
      </c>
      <c r="I16" s="273">
        <f>ROUND(VLOOKUP($E16,'BDEW-Standard'!$B$3:$M$158,I$9,0),7)</f>
        <v>-37.828203700000003</v>
      </c>
      <c r="J16" s="273">
        <f>ROUND(VLOOKUP($E16,'BDEW-Standard'!$B$3:$M$158,J$9,0),7)</f>
        <v>8.1593368999999996</v>
      </c>
      <c r="K16" s="273">
        <f>ROUND(VLOOKUP($E16,'BDEW-Standard'!$B$3:$M$158,K$9,0),7)</f>
        <v>4.72845E-2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0.86486713303260787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Stadtgebiet Borna</v>
      </c>
      <c r="D17" s="62" t="s">
        <v>247</v>
      </c>
      <c r="E17" s="165" t="s">
        <v>673</v>
      </c>
      <c r="F17" s="296" t="str">
        <f>VLOOKUP($E17,'BDEW-Standard'!$B$3:$M$158,F$9,0)</f>
        <v>BD4</v>
      </c>
      <c r="H17" s="273">
        <f>ROUND(VLOOKUP($E17,'BDEW-Standard'!$B$3:$M$158,H$9,0),7)</f>
        <v>3.75</v>
      </c>
      <c r="I17" s="273">
        <f>ROUND(VLOOKUP($E17,'BDEW-Standard'!$B$3:$M$158,I$9,0),7)</f>
        <v>-37.5</v>
      </c>
      <c r="J17" s="273">
        <f>ROUND(VLOOKUP($E17,'BDEW-Standard'!$B$3:$M$158,J$9,0),7)</f>
        <v>6.8</v>
      </c>
      <c r="K17" s="273">
        <f>ROUND(VLOOKUP($E17,'BDEW-Standard'!$B$3:$M$158,K$9,0),7)</f>
        <v>6.0911300000000002E-2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1.0126136468627658</v>
      </c>
      <c r="R17" s="274">
        <f>ROUND(VLOOKUP(MID($E17,4,3),'Wochentag F(WT)'!$B$7:$J$22,R$9,0),4)</f>
        <v>1.1052</v>
      </c>
      <c r="S17" s="274">
        <f>ROUND(VLOOKUP(MID($E17,4,3),'Wochentag F(WT)'!$B$7:$J$22,S$9,0),4)</f>
        <v>1.0857000000000001</v>
      </c>
      <c r="T17" s="274">
        <f>ROUND(VLOOKUP(MID($E17,4,3),'Wochentag F(WT)'!$B$7:$J$22,T$9,0),4)</f>
        <v>1.0378000000000001</v>
      </c>
      <c r="U17" s="274">
        <f>ROUND(VLOOKUP(MID($E17,4,3),'Wochentag F(WT)'!$B$7:$J$22,U$9,0),4)</f>
        <v>1.0622</v>
      </c>
      <c r="V17" s="274">
        <f>ROUND(VLOOKUP(MID($E17,4,3),'Wochentag F(WT)'!$B$7:$J$22,V$9,0),4)</f>
        <v>1.0266</v>
      </c>
      <c r="W17" s="274">
        <f>ROUND(VLOOKUP(MID($E17,4,3),'Wochentag F(WT)'!$B$7:$J$22,W$9,0),4)</f>
        <v>0.76290000000000002</v>
      </c>
      <c r="X17" s="275">
        <f t="shared" si="2"/>
        <v>0.91959999999999997</v>
      </c>
      <c r="Y17" s="292"/>
      <c r="Z17" s="210"/>
    </row>
    <row r="18" spans="2:26" s="142" customFormat="1">
      <c r="B18" s="143">
        <v>7</v>
      </c>
      <c r="C18" s="144" t="str">
        <f t="shared" si="0"/>
        <v>Stadtgebiet Borna</v>
      </c>
      <c r="D18" s="62" t="s">
        <v>247</v>
      </c>
      <c r="E18" s="165" t="s">
        <v>674</v>
      </c>
      <c r="F18" s="296" t="str">
        <f>VLOOKUP($E18,'BDEW-Standard'!$B$3:$M$158,F$9,0)</f>
        <v>KO4</v>
      </c>
      <c r="H18" s="273">
        <f>ROUND(VLOOKUP($E18,'BDEW-Standard'!$B$3:$M$158,H$9,0),7)</f>
        <v>3.4428942999999999</v>
      </c>
      <c r="I18" s="273">
        <f>ROUND(VLOOKUP($E18,'BDEW-Standard'!$B$3:$M$158,I$9,0),7)</f>
        <v>-36.659050399999998</v>
      </c>
      <c r="J18" s="273">
        <f>ROUND(VLOOKUP($E18,'BDEW-Standard'!$B$3:$M$158,J$9,0),7)</f>
        <v>7.6083226000000002</v>
      </c>
      <c r="K18" s="273">
        <f>ROUND(VLOOKUP($E18,'BDEW-Standard'!$B$3:$M$158,K$9,0),7)</f>
        <v>7.4685000000000001E-2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0.97768382110526542</v>
      </c>
      <c r="R18" s="274">
        <f>ROUND(VLOOKUP(MID($E18,4,3),'Wochentag F(WT)'!$B$7:$J$22,R$9,0),4)</f>
        <v>1.0354000000000001</v>
      </c>
      <c r="S18" s="274">
        <f>ROUND(VLOOKUP(MID($E18,4,3),'Wochentag F(WT)'!$B$7:$J$22,S$9,0),4)</f>
        <v>1.0523</v>
      </c>
      <c r="T18" s="274">
        <f>ROUND(VLOOKUP(MID($E18,4,3),'Wochentag F(WT)'!$B$7:$J$22,T$9,0),4)</f>
        <v>1.0448999999999999</v>
      </c>
      <c r="U18" s="274">
        <f>ROUND(VLOOKUP(MID($E18,4,3),'Wochentag F(WT)'!$B$7:$J$22,U$9,0),4)</f>
        <v>1.0494000000000001</v>
      </c>
      <c r="V18" s="274">
        <f>ROUND(VLOOKUP(MID($E18,4,3),'Wochentag F(WT)'!$B$7:$J$22,V$9,0),4)</f>
        <v>0.98850000000000005</v>
      </c>
      <c r="W18" s="274">
        <f>ROUND(VLOOKUP(MID($E18,4,3),'Wochentag F(WT)'!$B$7:$J$22,W$9,0),4)</f>
        <v>0.88600000000000001</v>
      </c>
      <c r="X18" s="275">
        <f t="shared" si="2"/>
        <v>0.94349999999999934</v>
      </c>
      <c r="Y18" s="292"/>
      <c r="Z18" s="210"/>
    </row>
    <row r="19" spans="2:26" s="142" customFormat="1">
      <c r="B19" s="143">
        <v>8</v>
      </c>
      <c r="C19" s="144" t="str">
        <f t="shared" si="0"/>
        <v>Stadtgebiet Borna</v>
      </c>
      <c r="D19" s="62" t="s">
        <v>247</v>
      </c>
      <c r="E19" s="165" t="s">
        <v>675</v>
      </c>
      <c r="F19" s="296" t="str">
        <f>VLOOKUP($E19,'BDEW-Standard'!$B$3:$M$158,F$9,0)</f>
        <v>BH4</v>
      </c>
      <c r="H19" s="273">
        <f>ROUND(VLOOKUP($E19,'BDEW-Standard'!$B$3:$M$158,H$9,0),7)</f>
        <v>2.4595180999999999</v>
      </c>
      <c r="I19" s="273">
        <f>ROUND(VLOOKUP($E19,'BDEW-Standard'!$B$3:$M$158,I$9,0),7)</f>
        <v>-35.253212400000002</v>
      </c>
      <c r="J19" s="273">
        <f>ROUND(VLOOKUP($E19,'BDEW-Standard'!$B$3:$M$158,J$9,0),7)</f>
        <v>6.0587001000000003</v>
      </c>
      <c r="K19" s="273">
        <f>ROUND(VLOOKUP($E19,'BDEW-Standard'!$B$3:$M$158,K$9,0),7)</f>
        <v>0.16473699999999999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1.043802057143173</v>
      </c>
      <c r="R19" s="274">
        <f>ROUND(VLOOKUP(MID($E19,4,3),'Wochentag F(WT)'!$B$7:$J$22,R$9,0),4)</f>
        <v>0.97670000000000001</v>
      </c>
      <c r="S19" s="274">
        <f>ROUND(VLOOKUP(MID($E19,4,3),'Wochentag F(WT)'!$B$7:$J$22,S$9,0),4)</f>
        <v>1.0388999999999999</v>
      </c>
      <c r="T19" s="274">
        <f>ROUND(VLOOKUP(MID($E19,4,3),'Wochentag F(WT)'!$B$7:$J$22,T$9,0),4)</f>
        <v>1.0027999999999999</v>
      </c>
      <c r="U19" s="274">
        <f>ROUND(VLOOKUP(MID($E19,4,3),'Wochentag F(WT)'!$B$7:$J$22,U$9,0),4)</f>
        <v>1.0162</v>
      </c>
      <c r="V19" s="274">
        <f>ROUND(VLOOKUP(MID($E19,4,3),'Wochentag F(WT)'!$B$7:$J$22,V$9,0),4)</f>
        <v>1.0024</v>
      </c>
      <c r="W19" s="274">
        <f>ROUND(VLOOKUP(MID($E19,4,3),'Wochentag F(WT)'!$B$7:$J$22,W$9,0),4)</f>
        <v>1.0043</v>
      </c>
      <c r="X19" s="275">
        <f t="shared" si="2"/>
        <v>0.95870000000000122</v>
      </c>
      <c r="Y19" s="292"/>
      <c r="Z19" s="210"/>
    </row>
    <row r="20" spans="2:26" s="142" customFormat="1">
      <c r="B20" s="143">
        <v>9</v>
      </c>
      <c r="C20" s="144" t="str">
        <f t="shared" si="0"/>
        <v>Stadtgebiet Borna</v>
      </c>
      <c r="D20" s="62" t="s">
        <v>247</v>
      </c>
      <c r="E20" s="165" t="s">
        <v>676</v>
      </c>
      <c r="F20" s="296" t="str">
        <f>VLOOKUP($E20,'BDEW-Standard'!$B$3:$M$158,F$9,0)</f>
        <v>GA4</v>
      </c>
      <c r="H20" s="273">
        <f>ROUND(VLOOKUP($E20,'BDEW-Standard'!$B$3:$M$158,H$9,0),7)</f>
        <v>2.8195655999999998</v>
      </c>
      <c r="I20" s="273">
        <f>ROUND(VLOOKUP($E20,'BDEW-Standard'!$B$3:$M$158,I$9,0),7)</f>
        <v>-36</v>
      </c>
      <c r="J20" s="273">
        <f>ROUND(VLOOKUP($E20,'BDEW-Standard'!$B$3:$M$158,J$9,0),7)</f>
        <v>7.7368518000000002</v>
      </c>
      <c r="K20" s="273">
        <f>ROUND(VLOOKUP($E20,'BDEW-Standard'!$B$3:$M$158,K$9,0),7)</f>
        <v>0.157281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0.96576337685759206</v>
      </c>
      <c r="R20" s="274">
        <f>ROUND(VLOOKUP(MID($E20,4,3),'Wochentag F(WT)'!$B$7:$J$22,R$9,0),4)</f>
        <v>0.93220000000000003</v>
      </c>
      <c r="S20" s="274">
        <f>ROUND(VLOOKUP(MID($E20,4,3),'Wochentag F(WT)'!$B$7:$J$22,S$9,0),4)</f>
        <v>0.98939999999999995</v>
      </c>
      <c r="T20" s="274">
        <f>ROUND(VLOOKUP(MID($E20,4,3),'Wochentag F(WT)'!$B$7:$J$22,T$9,0),4)</f>
        <v>1.0033000000000001</v>
      </c>
      <c r="U20" s="274">
        <f>ROUND(VLOOKUP(MID($E20,4,3),'Wochentag F(WT)'!$B$7:$J$22,U$9,0),4)</f>
        <v>1.0108999999999999</v>
      </c>
      <c r="V20" s="274">
        <f>ROUND(VLOOKUP(MID($E20,4,3),'Wochentag F(WT)'!$B$7:$J$22,V$9,0),4)</f>
        <v>1.018</v>
      </c>
      <c r="W20" s="274">
        <f>ROUND(VLOOKUP(MID($E20,4,3),'Wochentag F(WT)'!$B$7:$J$22,W$9,0),4)</f>
        <v>1.0356000000000001</v>
      </c>
      <c r="X20" s="275">
        <f t="shared" si="2"/>
        <v>1.0106000000000002</v>
      </c>
      <c r="Y20" s="292"/>
      <c r="Z20" s="210"/>
    </row>
    <row r="21" spans="2:26" s="142" customFormat="1">
      <c r="B21" s="143">
        <v>10</v>
      </c>
      <c r="C21" s="144" t="str">
        <f t="shared" si="0"/>
        <v>Stadtgebiet Borna</v>
      </c>
      <c r="D21" s="62" t="s">
        <v>247</v>
      </c>
      <c r="E21" s="165" t="s">
        <v>677</v>
      </c>
      <c r="F21" s="296" t="str">
        <f>VLOOKUP($E21,'BDEW-Standard'!$B$3:$M$158,F$9,0)</f>
        <v>BA4</v>
      </c>
      <c r="H21" s="273">
        <f>ROUND(VLOOKUP($E21,'BDEW-Standard'!$B$3:$M$158,H$9,0),7)</f>
        <v>0.93158890000000005</v>
      </c>
      <c r="I21" s="273">
        <f>ROUND(VLOOKUP($E21,'BDEW-Standard'!$B$3:$M$158,I$9,0),7)</f>
        <v>-33.35</v>
      </c>
      <c r="J21" s="273">
        <f>ROUND(VLOOKUP($E21,'BDEW-Standard'!$B$3:$M$158,J$9,0),7)</f>
        <v>5.7212303000000002</v>
      </c>
      <c r="K21" s="273">
        <f>ROUND(VLOOKUP($E21,'BDEW-Standard'!$B$3:$M$158,K$9,0),7)</f>
        <v>0.66564939999999995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1.0766391850538448</v>
      </c>
      <c r="R21" s="274">
        <f>ROUND(VLOOKUP(MID($E21,4,3),'Wochentag F(WT)'!$B$7:$J$22,R$9,0),4)</f>
        <v>1.0848</v>
      </c>
      <c r="S21" s="274">
        <f>ROUND(VLOOKUP(MID($E21,4,3),'Wochentag F(WT)'!$B$7:$J$22,S$9,0),4)</f>
        <v>1.1211</v>
      </c>
      <c r="T21" s="274">
        <f>ROUND(VLOOKUP(MID($E21,4,3),'Wochentag F(WT)'!$B$7:$J$22,T$9,0),4)</f>
        <v>1.0769</v>
      </c>
      <c r="U21" s="274">
        <f>ROUND(VLOOKUP(MID($E21,4,3),'Wochentag F(WT)'!$B$7:$J$22,U$9,0),4)</f>
        <v>1.1353</v>
      </c>
      <c r="V21" s="274">
        <f>ROUND(VLOOKUP(MID($E21,4,3),'Wochentag F(WT)'!$B$7:$J$22,V$9,0),4)</f>
        <v>1.1402000000000001</v>
      </c>
      <c r="W21" s="274">
        <f>ROUND(VLOOKUP(MID($E21,4,3),'Wochentag F(WT)'!$B$7:$J$22,W$9,0),4)</f>
        <v>0.48520000000000002</v>
      </c>
      <c r="X21" s="275">
        <f t="shared" si="2"/>
        <v>0.95650000000000013</v>
      </c>
      <c r="Y21" s="292"/>
      <c r="Z21" s="210"/>
    </row>
    <row r="22" spans="2:26" s="142" customFormat="1">
      <c r="B22" s="143">
        <v>11</v>
      </c>
      <c r="C22" s="144" t="str">
        <f t="shared" si="0"/>
        <v>Stadtgebiet Borna</v>
      </c>
      <c r="D22" s="62" t="s">
        <v>247</v>
      </c>
      <c r="E22" s="165" t="s">
        <v>678</v>
      </c>
      <c r="F22" s="296" t="str">
        <f>VLOOKUP($E22,'BDEW-Standard'!$B$3:$M$158,F$9,0)</f>
        <v>WA4</v>
      </c>
      <c r="H22" s="273">
        <f>ROUND(VLOOKUP($E22,'BDEW-Standard'!$B$3:$M$158,H$9,0),7)</f>
        <v>1.0535874999999999</v>
      </c>
      <c r="I22" s="273">
        <f>ROUND(VLOOKUP($E22,'BDEW-Standard'!$B$3:$M$158,I$9,0),7)</f>
        <v>-35.299999999999997</v>
      </c>
      <c r="J22" s="273">
        <f>ROUND(VLOOKUP($E22,'BDEW-Standard'!$B$3:$M$158,J$9,0),7)</f>
        <v>4.8662747</v>
      </c>
      <c r="K22" s="273">
        <f>ROUND(VLOOKUP($E22,'BDEW-Standard'!$B$3:$M$158,K$9,0),7)</f>
        <v>0.68110420000000005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1.0844348950990992</v>
      </c>
      <c r="R22" s="274">
        <f>ROUND(VLOOKUP(MID($E22,4,3),'Wochentag F(WT)'!$B$7:$J$22,R$9,0),4)</f>
        <v>1.2457</v>
      </c>
      <c r="S22" s="274">
        <f>ROUND(VLOOKUP(MID($E22,4,3),'Wochentag F(WT)'!$B$7:$J$22,S$9,0),4)</f>
        <v>1.2615000000000001</v>
      </c>
      <c r="T22" s="274">
        <f>ROUND(VLOOKUP(MID($E22,4,3),'Wochentag F(WT)'!$B$7:$J$22,T$9,0),4)</f>
        <v>1.2706999999999999</v>
      </c>
      <c r="U22" s="274">
        <f>ROUND(VLOOKUP(MID($E22,4,3),'Wochentag F(WT)'!$B$7:$J$22,U$9,0),4)</f>
        <v>1.2430000000000001</v>
      </c>
      <c r="V22" s="274">
        <f>ROUND(VLOOKUP(MID($E22,4,3),'Wochentag F(WT)'!$B$7:$J$22,V$9,0),4)</f>
        <v>1.1275999999999999</v>
      </c>
      <c r="W22" s="274">
        <f>ROUND(VLOOKUP(MID($E22,4,3),'Wochentag F(WT)'!$B$7:$J$22,W$9,0),4)</f>
        <v>0.38769999999999999</v>
      </c>
      <c r="X22" s="275">
        <f t="shared" si="2"/>
        <v>0.46379999999999999</v>
      </c>
      <c r="Y22" s="292"/>
      <c r="Z22" s="210"/>
    </row>
    <row r="23" spans="2:26" s="142" customFormat="1">
      <c r="B23" s="143">
        <v>12</v>
      </c>
      <c r="C23" s="144" t="str">
        <f t="shared" si="0"/>
        <v>Stadtgebiet Borna</v>
      </c>
      <c r="D23" s="62" t="s">
        <v>247</v>
      </c>
      <c r="E23" s="165" t="s">
        <v>679</v>
      </c>
      <c r="F23" s="296" t="str">
        <f>VLOOKUP($E23,'BDEW-Standard'!$B$3:$M$158,F$9,0)</f>
        <v>GB4</v>
      </c>
      <c r="H23" s="273">
        <f>ROUND(VLOOKUP($E23,'BDEW-Standard'!$B$3:$M$158,H$9,0),7)</f>
        <v>3.6017736</v>
      </c>
      <c r="I23" s="273">
        <f>ROUND(VLOOKUP($E23,'BDEW-Standard'!$B$3:$M$158,I$9,0),7)</f>
        <v>-37.882536799999997</v>
      </c>
      <c r="J23" s="273">
        <f>ROUND(VLOOKUP($E23,'BDEW-Standard'!$B$3:$M$158,J$9,0),7)</f>
        <v>6.9836070000000001</v>
      </c>
      <c r="K23" s="273">
        <f>ROUND(VLOOKUP($E23,'BDEW-Standard'!$B$3:$M$158,K$9,0),7)</f>
        <v>5.4826199999999999E-2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0.90239375975311864</v>
      </c>
      <c r="R23" s="274">
        <f>ROUND(VLOOKUP(MID($E23,4,3),'Wochentag F(WT)'!$B$7:$J$22,R$9,0),4)</f>
        <v>0.98970000000000002</v>
      </c>
      <c r="S23" s="274">
        <f>ROUND(VLOOKUP(MID($E23,4,3),'Wochentag F(WT)'!$B$7:$J$22,S$9,0),4)</f>
        <v>0.9627</v>
      </c>
      <c r="T23" s="274">
        <f>ROUND(VLOOKUP(MID($E23,4,3),'Wochentag F(WT)'!$B$7:$J$22,T$9,0),4)</f>
        <v>1.0507</v>
      </c>
      <c r="U23" s="274">
        <f>ROUND(VLOOKUP(MID($E23,4,3),'Wochentag F(WT)'!$B$7:$J$22,U$9,0),4)</f>
        <v>1.0551999999999999</v>
      </c>
      <c r="V23" s="274">
        <f>ROUND(VLOOKUP(MID($E23,4,3),'Wochentag F(WT)'!$B$7:$J$22,V$9,0),4)</f>
        <v>1.0297000000000001</v>
      </c>
      <c r="W23" s="274">
        <f>ROUND(VLOOKUP(MID($E23,4,3),'Wochentag F(WT)'!$B$7:$J$22,W$9,0),4)</f>
        <v>0.97670000000000001</v>
      </c>
      <c r="X23" s="275">
        <f t="shared" si="2"/>
        <v>0.9352999999999998</v>
      </c>
      <c r="Y23" s="292"/>
      <c r="Z23" s="210"/>
    </row>
    <row r="24" spans="2:26" s="142" customFormat="1">
      <c r="B24" s="143">
        <v>13</v>
      </c>
      <c r="C24" s="144" t="str">
        <f t="shared" si="0"/>
        <v>Stadtgebiet Borna</v>
      </c>
      <c r="D24" s="62" t="s">
        <v>247</v>
      </c>
      <c r="E24" s="165" t="s">
        <v>680</v>
      </c>
      <c r="F24" s="296" t="str">
        <f>VLOOKUP($E24,'BDEW-Standard'!$B$3:$M$158,F$9,0)</f>
        <v>MF4</v>
      </c>
      <c r="H24" s="273">
        <f>ROUND(VLOOKUP($E24,'BDEW-Standard'!$B$3:$M$158,H$9,0),7)</f>
        <v>2.5187775000000001</v>
      </c>
      <c r="I24" s="273">
        <f>ROUND(VLOOKUP($E24,'BDEW-Standard'!$B$3:$M$158,I$9,0),7)</f>
        <v>-35.033375399999997</v>
      </c>
      <c r="J24" s="273">
        <f>ROUND(VLOOKUP($E24,'BDEW-Standard'!$B$3:$M$158,J$9,0),7)</f>
        <v>6.2240634000000004</v>
      </c>
      <c r="K24" s="273">
        <f>ROUND(VLOOKUP($E24,'BDEW-Standard'!$B$3:$M$158,K$9,0),7)</f>
        <v>0.10107820000000001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1.0146273685996503</v>
      </c>
      <c r="R24" s="274">
        <f>ROUND(VLOOKUP(MID($E24,4,3),'Wochentag F(WT)'!$B$7:$J$22,R$9,0),4)</f>
        <v>1.0354000000000001</v>
      </c>
      <c r="S24" s="274">
        <f>ROUND(VLOOKUP(MID($E24,4,3),'Wochentag F(WT)'!$B$7:$J$22,S$9,0),4)</f>
        <v>1.0523</v>
      </c>
      <c r="T24" s="274">
        <f>ROUND(VLOOKUP(MID($E24,4,3),'Wochentag F(WT)'!$B$7:$J$22,T$9,0),4)</f>
        <v>1.0448999999999999</v>
      </c>
      <c r="U24" s="274">
        <f>ROUND(VLOOKUP(MID($E24,4,3),'Wochentag F(WT)'!$B$7:$J$22,U$9,0),4)</f>
        <v>1.0494000000000001</v>
      </c>
      <c r="V24" s="274">
        <f>ROUND(VLOOKUP(MID($E24,4,3),'Wochentag F(WT)'!$B$7:$J$22,V$9,0),4)</f>
        <v>0.98850000000000005</v>
      </c>
      <c r="W24" s="274">
        <f>ROUND(VLOOKUP(MID($E24,4,3),'Wochentag F(WT)'!$B$7:$J$22,W$9,0),4)</f>
        <v>0.88600000000000001</v>
      </c>
      <c r="X24" s="275">
        <f t="shared" si="2"/>
        <v>0.94349999999999934</v>
      </c>
      <c r="Y24" s="292"/>
      <c r="Z24" s="210"/>
    </row>
    <row r="25" spans="2:26" s="142" customFormat="1">
      <c r="B25" s="143">
        <v>14</v>
      </c>
      <c r="C25" s="144" t="str">
        <f t="shared" si="0"/>
        <v>Stadtgebiet Borna</v>
      </c>
      <c r="D25" s="62" t="s">
        <v>247</v>
      </c>
      <c r="E25" s="165" t="s">
        <v>4</v>
      </c>
      <c r="F25" s="342" t="s">
        <v>681</v>
      </c>
      <c r="H25" s="273">
        <v>0.40409319999999999</v>
      </c>
      <c r="I25" s="273">
        <v>-24.439296800000001</v>
      </c>
      <c r="J25" s="273">
        <v>6.5718174999999999</v>
      </c>
      <c r="K25" s="273">
        <v>0.71077100000000004</v>
      </c>
      <c r="L25" s="337">
        <v>40</v>
      </c>
      <c r="M25" s="273">
        <v>0</v>
      </c>
      <c r="N25" s="273">
        <v>0</v>
      </c>
      <c r="O25" s="273">
        <v>0</v>
      </c>
      <c r="P25" s="273">
        <v>0</v>
      </c>
      <c r="Q25" s="338">
        <v>1.0561199999999999</v>
      </c>
      <c r="R25" s="274">
        <v>1</v>
      </c>
      <c r="S25" s="274">
        <v>1</v>
      </c>
      <c r="T25" s="274">
        <v>1</v>
      </c>
      <c r="U25" s="274">
        <v>1</v>
      </c>
      <c r="V25" s="274">
        <v>1</v>
      </c>
      <c r="W25" s="274">
        <v>1</v>
      </c>
      <c r="X25" s="275">
        <v>1</v>
      </c>
      <c r="Y25" s="292"/>
      <c r="Z25" s="210"/>
    </row>
    <row r="26" spans="2:26" s="142" customFormat="1">
      <c r="B26" s="143">
        <v>15</v>
      </c>
      <c r="C26" s="144" t="str">
        <f t="shared" si="0"/>
        <v>Stadtgebiet Borna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Stadtgebiet Borna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Stadtgebiet Borna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Stadtgebiet Borna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Stadtgebiet Borna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Stadtgebiet Borna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Stadtgebiet Borna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Stadtgebiet Borna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Stadtgebiet Borna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Stadtgebiet Borna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Stadtgebiet Borna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Stadtgebiet Borna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Stadtgebiet Borna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Stadtgebiet Borna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Stadtgebiet Borna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Stadtgebiet Borna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4 F13:P13 G12:P12 F15:P24 G14:P14 G26 G2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5" sqref="B15"/>
    </sheetView>
  </sheetViews>
  <sheetFormatPr baseColWidth="10" defaultColWidth="0" defaultRowHeight="13.2" zeroHeight="1"/>
  <cols>
    <col min="1" max="1" width="2.88671875" style="75" customWidth="1"/>
    <col min="2" max="2" width="15.109375" style="75" customWidth="1"/>
    <col min="3" max="3" width="14.6640625" style="75" customWidth="1"/>
    <col min="4" max="4" width="5.88671875" style="75" hidden="1" customWidth="1"/>
    <col min="5" max="5" width="5.109375" style="75" customWidth="1"/>
    <col min="6" max="12" width="12.6640625" style="75" customWidth="1"/>
    <col min="13" max="30" width="5.6640625" style="75" customWidth="1"/>
    <col min="31" max="31" width="11.44140625" style="75" customWidth="1"/>
    <col min="32" max="16384" width="11.44140625" style="75" hidden="1"/>
  </cols>
  <sheetData>
    <row r="1" spans="2:30" ht="75" customHeight="1"/>
    <row r="2" spans="2:30" ht="22.8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Städtische Werke Borna Netz GmbH</v>
      </c>
      <c r="D4" s="76"/>
      <c r="G4" s="76"/>
      <c r="I4" s="76"/>
      <c r="J4" s="77"/>
      <c r="M4" s="86" t="s">
        <v>535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4">
      <c r="B5" s="87" t="s">
        <v>444</v>
      </c>
      <c r="C5" s="64" t="str">
        <f>Netzbetreiber!$D$28</f>
        <v>Stadtgebiet Borna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4">
      <c r="B6" s="85" t="s">
        <v>442</v>
      </c>
      <c r="C6" s="63" t="str">
        <f>Netzbetreiber!$D$11</f>
        <v>9870026500008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458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427</v>
      </c>
    </row>
    <row r="10" spans="2:30" ht="72" customHeight="1" thickBot="1">
      <c r="B10" s="351" t="s">
        <v>579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398</v>
      </c>
      <c r="G10" s="349"/>
      <c r="H10" s="349"/>
      <c r="I10" s="349"/>
      <c r="J10" s="349"/>
      <c r="K10" s="349"/>
      <c r="L10" s="350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428</v>
      </c>
    </row>
    <row r="11" spans="2:30" ht="15" thickBot="1">
      <c r="B11" s="102" t="s">
        <v>419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4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4.4">
      <c r="B13" s="115" t="s">
        <v>400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4.4">
      <c r="B14" s="115" t="s">
        <v>401</v>
      </c>
      <c r="C14" s="116"/>
      <c r="D14" s="111">
        <v>6</v>
      </c>
      <c r="E14" s="304">
        <f t="shared" si="0"/>
        <v>0</v>
      </c>
      <c r="F14" s="30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4.4">
      <c r="B15" s="115" t="s">
        <v>652</v>
      </c>
      <c r="C15" s="116"/>
      <c r="D15" s="111">
        <v>7</v>
      </c>
      <c r="E15" s="304">
        <f t="shared" si="0"/>
        <v>0</v>
      </c>
      <c r="F15" s="30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4.4">
      <c r="B16" s="120" t="s">
        <v>414</v>
      </c>
      <c r="C16" s="116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4.4">
      <c r="B17" s="120" t="s">
        <v>415</v>
      </c>
      <c r="C17" s="116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4.4">
      <c r="B18" s="120" t="s">
        <v>416</v>
      </c>
      <c r="C18" s="116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4.4">
      <c r="B19" s="120" t="s">
        <v>403</v>
      </c>
      <c r="C19" s="116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4.4">
      <c r="B20" s="120" t="s">
        <v>645</v>
      </c>
      <c r="C20" s="116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4.4">
      <c r="B21" s="120" t="s">
        <v>417</v>
      </c>
      <c r="C21" s="116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4.4">
      <c r="B22" s="120" t="s">
        <v>418</v>
      </c>
      <c r="C22" s="116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4.4">
      <c r="B23" s="115" t="s">
        <v>651</v>
      </c>
      <c r="C23" s="116"/>
      <c r="D23" s="111">
        <v>15</v>
      </c>
      <c r="E23" s="304">
        <f t="shared" si="0"/>
        <v>0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4.4">
      <c r="B24" s="115" t="s">
        <v>404</v>
      </c>
      <c r="C24" s="116"/>
      <c r="D24" s="111">
        <v>16</v>
      </c>
      <c r="E24" s="304">
        <f t="shared" si="0"/>
        <v>0</v>
      </c>
      <c r="F24" s="30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4.4">
      <c r="B25" s="115" t="s">
        <v>405</v>
      </c>
      <c r="C25" s="116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4.4">
      <c r="B26" s="120" t="s">
        <v>406</v>
      </c>
      <c r="C26" s="116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4.4">
      <c r="B27" s="115" t="s">
        <v>407</v>
      </c>
      <c r="C27" s="116"/>
      <c r="D27" s="111">
        <v>19</v>
      </c>
      <c r="E27" s="304">
        <f t="shared" si="0"/>
        <v>0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4.4">
      <c r="B28" s="115" t="s">
        <v>408</v>
      </c>
      <c r="C28" s="116"/>
      <c r="D28" s="111">
        <v>20</v>
      </c>
      <c r="E28" s="304">
        <f t="shared" si="0"/>
        <v>0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4.4">
      <c r="B29" s="115" t="s">
        <v>409</v>
      </c>
      <c r="C29" s="116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4.4">
      <c r="B30" s="115" t="s">
        <v>410</v>
      </c>
      <c r="C30" s="116"/>
      <c r="D30" s="111">
        <v>22</v>
      </c>
      <c r="E30" s="304">
        <f t="shared" si="0"/>
        <v>0</v>
      </c>
      <c r="F30" s="30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4.4">
      <c r="B31" s="120" t="s">
        <v>411</v>
      </c>
      <c r="C31" s="116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4.4">
      <c r="B32" s="120" t="s">
        <v>412</v>
      </c>
      <c r="C32" s="116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" thickBot="1">
      <c r="B33" s="121" t="s">
        <v>413</v>
      </c>
      <c r="C33" s="122"/>
      <c r="D33" s="123">
        <v>25</v>
      </c>
      <c r="E33" s="305">
        <f t="shared" si="0"/>
        <v>0</v>
      </c>
      <c r="F33" s="30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ColWidth="11.44140625" defaultRowHeight="14.4"/>
  <cols>
    <col min="1" max="3" width="11.44140625" style="127"/>
    <col min="4" max="4" width="19.88671875" style="127" customWidth="1"/>
    <col min="5" max="9" width="16" style="127" customWidth="1"/>
    <col min="10" max="10" width="15.109375" style="127" customWidth="1"/>
    <col min="11" max="12" width="16" style="127" customWidth="1"/>
    <col min="13" max="13" width="15.33203125" style="127" customWidth="1"/>
    <col min="14" max="16384" width="11.44140625" style="127"/>
  </cols>
  <sheetData>
    <row r="1" spans="1:14">
      <c r="A1" s="211" t="s">
        <v>347</v>
      </c>
      <c r="B1" s="212">
        <v>42173</v>
      </c>
      <c r="D1" s="130" t="s">
        <v>454</v>
      </c>
      <c r="F1" s="213" t="s">
        <v>541</v>
      </c>
      <c r="N1" s="214"/>
    </row>
    <row r="2" spans="1:14" ht="26.4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648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ColWidth="11.44140625" defaultRowHeight="14.4"/>
  <cols>
    <col min="1" max="1" width="9.6640625" style="253" customWidth="1"/>
    <col min="2" max="2" width="7" style="254" customWidth="1"/>
    <col min="3" max="3" width="27.6640625" style="233" customWidth="1"/>
    <col min="4" max="10" width="8.88671875" style="233" customWidth="1"/>
    <col min="11" max="14" width="11.44140625" style="233" customWidth="1"/>
    <col min="15" max="15" width="12.33203125" style="127" customWidth="1"/>
    <col min="16" max="16" width="16.5546875" style="233" customWidth="1"/>
    <col min="17" max="16384" width="11.44140625" style="233"/>
  </cols>
  <sheetData>
    <row r="1" spans="1:16" s="232" customFormat="1">
      <c r="A1" s="130" t="s">
        <v>455</v>
      </c>
      <c r="B1" s="127"/>
      <c r="D1" s="213" t="s">
        <v>541</v>
      </c>
    </row>
    <row r="2" spans="1:16">
      <c r="A2" s="233"/>
      <c r="B2" s="232" t="s">
        <v>456</v>
      </c>
    </row>
    <row r="3" spans="1:16" ht="20.100000000000001" customHeight="1">
      <c r="A3" s="353" t="s">
        <v>248</v>
      </c>
      <c r="B3" s="234" t="s">
        <v>86</v>
      </c>
      <c r="C3" s="235"/>
      <c r="D3" s="355" t="s">
        <v>457</v>
      </c>
      <c r="E3" s="356"/>
      <c r="F3" s="356"/>
      <c r="G3" s="356"/>
      <c r="H3" s="356"/>
      <c r="I3" s="356"/>
      <c r="J3" s="357"/>
      <c r="K3" s="236"/>
      <c r="L3" s="236"/>
      <c r="M3" s="236"/>
      <c r="N3" s="236"/>
      <c r="O3" s="237"/>
      <c r="P3" s="236"/>
    </row>
    <row r="4" spans="1:16" ht="20.100000000000001" customHeight="1">
      <c r="A4" s="354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9.6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6.4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Guenther Claus</cp:lastModifiedBy>
  <cp:lastPrinted>2015-03-20T22:59:10Z</cp:lastPrinted>
  <dcterms:created xsi:type="dcterms:W3CDTF">2015-01-15T05:25:41Z</dcterms:created>
  <dcterms:modified xsi:type="dcterms:W3CDTF">2016-07-05T05:42:39Z</dcterms:modified>
</cp:coreProperties>
</file>